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300" yWindow="36" windowWidth="18036" windowHeight="906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лист1!$17:$18,лист1!$20:$21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7" i="1" l="1"/>
  <c r="F17" i="1"/>
  <c r="E17" i="1"/>
  <c r="L21" i="1"/>
  <c r="K21" i="1"/>
  <c r="J21" i="1"/>
  <c r="L15" i="1"/>
  <c r="L14" i="1"/>
  <c r="L13" i="1"/>
  <c r="E20" i="1"/>
  <c r="E21" i="1"/>
  <c r="F21" i="1"/>
  <c r="D21" i="1"/>
  <c r="C21" i="1"/>
  <c r="H18" i="1"/>
  <c r="G18" i="1"/>
  <c r="E18" i="1"/>
  <c r="E15" i="1"/>
  <c r="E14" i="1"/>
  <c r="E13" i="1"/>
  <c r="E12" i="1"/>
  <c r="G11" i="1"/>
  <c r="F10" i="1"/>
  <c r="E10" i="1"/>
  <c r="K9" i="1"/>
  <c r="G9" i="1"/>
  <c r="E9" i="1"/>
  <c r="D9" i="1"/>
  <c r="B17" i="1" l="1"/>
  <c r="E16" i="1"/>
  <c r="F19" i="1"/>
  <c r="C19" i="1"/>
  <c r="D19" i="1"/>
  <c r="J19" i="1"/>
  <c r="E19" i="1" l="1"/>
  <c r="H16" i="1" l="1"/>
  <c r="H19" i="1" l="1"/>
  <c r="G19" i="1"/>
  <c r="K19" i="1"/>
  <c r="M19" i="1"/>
  <c r="N19" i="1"/>
  <c r="O19" i="1"/>
  <c r="I10" i="1"/>
  <c r="I11" i="1"/>
  <c r="I12" i="1"/>
  <c r="I13" i="1"/>
  <c r="I17" i="1"/>
  <c r="I18" i="1"/>
  <c r="I20" i="1"/>
  <c r="B18" i="1"/>
  <c r="G16" i="1"/>
  <c r="F16" i="1"/>
  <c r="I15" i="1"/>
  <c r="B15" i="1"/>
  <c r="I14" i="1"/>
  <c r="B14" i="1"/>
  <c r="B13" i="1"/>
  <c r="B12" i="1"/>
  <c r="I9" i="1"/>
  <c r="B9" i="1"/>
  <c r="B19" i="1" l="1"/>
  <c r="B11" i="1"/>
  <c r="B10" i="1"/>
  <c r="K16" i="1"/>
  <c r="K22" i="1" s="1"/>
  <c r="L16" i="1"/>
  <c r="M16" i="1"/>
  <c r="M22" i="1" s="1"/>
  <c r="N16" i="1"/>
  <c r="N22" i="1" s="1"/>
  <c r="O16" i="1"/>
  <c r="O22" i="1" s="1"/>
  <c r="J16" i="1"/>
  <c r="L19" i="1"/>
  <c r="D16" i="1"/>
  <c r="G22" i="1"/>
  <c r="H22" i="1"/>
  <c r="C16" i="1"/>
  <c r="B20" i="1"/>
  <c r="B16" i="1" l="1"/>
  <c r="B22" i="1" s="1"/>
  <c r="L22" i="1"/>
  <c r="F22" i="1"/>
  <c r="E22" i="1"/>
  <c r="B21" i="1"/>
  <c r="I16" i="1"/>
  <c r="J22" i="1"/>
  <c r="I21" i="1"/>
  <c r="I19" i="1"/>
  <c r="D22" i="1" l="1"/>
  <c r="I22" i="1"/>
  <c r="C22" i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<sst xmlns="http://schemas.openxmlformats.org/spreadsheetml/2006/main" count="34" uniqueCount="28">
  <si>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</si>
  <si>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</si>
  <si>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</si>
  <si>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</si>
  <si>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</si>
  <si>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</si>
  <si>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</si>
  <si>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</si>
  <si>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</si>
  <si>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</si>
  <si>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</si>
  <si>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</si>
  <si>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</si>
  <si>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</si>
  <si>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</si>
  <si>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</si>
  <si>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</si>
  <si>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</si>
  <si>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</si>
  <si>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</si>
  <si>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</si>
  <si>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</si>
  <si>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</si>
  <si>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</si>
  <si>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</si>
  <si>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</si>
  <si>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</si>
  <si>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ноябрь 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</si>
</sst>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165" fontId="8" fillId="2" borderId="1" xfId="1" applyNumberFormat="1" applyFont="1" applyFill="1" applyBorder="1" applyAlignment="1">
      <alignment vertical="center"/>
    </xf>
    <xf numFmtId="165" fontId="9" fillId="2" borderId="0" xfId="0" applyNumberFormat="1" applyFont="1" applyFill="1"/>
    <xf numFmtId="165" fontId="8" fillId="2" borderId="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 applyProtection="1">
      <protection locked="0"/>
    </xf>
    <xf numFmtId="166" fontId="8" fillId="0" borderId="1" xfId="1" applyNumberFormat="1" applyFont="1" applyBorder="1" applyAlignment="1">
      <alignment vertical="center"/>
    </xf>
    <xf numFmtId="165" fontId="2" fillId="0" borderId="0" xfId="0" applyNumberFormat="1" applyFont="1"/>
    <xf numFmtId="165" fontId="8" fillId="0" borderId="1" xfId="1" applyNumberFormat="1" applyFont="1" applyBorder="1" applyAlignment="1" applyProtection="1">
      <alignment vertical="center"/>
      <protection hidden="1"/>
    </xf>
    <xf numFmtId="166" fontId="12" fillId="0" borderId="1" xfId="1" applyNumberFormat="1" applyFont="1" applyBorder="1" applyAlignment="1">
      <alignment vertical="center"/>
    </xf>
    <xf numFmtId="166" fontId="12" fillId="2" borderId="1" xfId="1" applyNumberFormat="1" applyFont="1" applyFill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6/&#1040;&#1082;&#1090;&#1091;&#1072;&#1083;&#1100;&#1085;&#1099;&#1077;%20&#1086;&#1073;&#1098;&#1105;&#1084;&#1099;%20%202016%20&#1086;&#1090;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ФСК1 (2)"/>
      <sheetName val="Тарифы УП_Кемерово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O71">
            <v>402.166</v>
          </cell>
        </row>
        <row r="72">
          <cell r="O72">
            <v>8272.0660000000007</v>
          </cell>
        </row>
        <row r="73">
          <cell r="O73">
            <v>98.278999999999996</v>
          </cell>
        </row>
        <row r="77">
          <cell r="O77">
            <v>13.839</v>
          </cell>
        </row>
        <row r="96">
          <cell r="O96">
            <v>24367.821</v>
          </cell>
        </row>
        <row r="98">
          <cell r="O98">
            <v>1311.8109999999999</v>
          </cell>
        </row>
        <row r="99">
          <cell r="O99">
            <v>166.56100000000001</v>
          </cell>
        </row>
      </sheetData>
      <sheetData sheetId="4">
        <row r="69">
          <cell r="O69">
            <v>604.755</v>
          </cell>
        </row>
        <row r="70">
          <cell r="O70">
            <v>693.49900000000002</v>
          </cell>
        </row>
      </sheetData>
      <sheetData sheetId="5">
        <row r="64">
          <cell r="O64">
            <v>26355.329000000002</v>
          </cell>
        </row>
        <row r="65">
          <cell r="O65">
            <v>19463.381000000001</v>
          </cell>
        </row>
        <row r="66">
          <cell r="O66">
            <v>7124.848</v>
          </cell>
        </row>
        <row r="97">
          <cell r="O97">
            <v>82.143000000000001</v>
          </cell>
        </row>
        <row r="109">
          <cell r="O109">
            <v>2712.2649999999999</v>
          </cell>
        </row>
      </sheetData>
      <sheetData sheetId="6">
        <row r="67">
          <cell r="O67">
            <v>64247.667000000001</v>
          </cell>
        </row>
        <row r="73">
          <cell r="O73">
            <v>92.001000000000005</v>
          </cell>
        </row>
      </sheetData>
      <sheetData sheetId="7">
        <row r="69">
          <cell r="O69">
            <v>27457.953000000001</v>
          </cell>
        </row>
        <row r="75">
          <cell r="O75">
            <v>43.651000000000003</v>
          </cell>
        </row>
      </sheetData>
      <sheetData sheetId="8"/>
      <sheetData sheetId="9">
        <row r="66">
          <cell r="O66">
            <v>25791.614000000001</v>
          </cell>
        </row>
        <row r="72">
          <cell r="O72">
            <v>37.277999999999999</v>
          </cell>
        </row>
      </sheetData>
      <sheetData sheetId="10"/>
      <sheetData sheetId="11"/>
      <sheetData sheetId="12">
        <row r="69">
          <cell r="O69">
            <v>4868.7920000000004</v>
          </cell>
        </row>
      </sheetData>
      <sheetData sheetId="13"/>
      <sheetData sheetId="14">
        <row r="68">
          <cell r="O68">
            <v>32189.405999999999</v>
          </cell>
        </row>
        <row r="69">
          <cell r="O69">
            <v>56304.343000000001</v>
          </cell>
        </row>
        <row r="70">
          <cell r="O70">
            <v>1902.742</v>
          </cell>
        </row>
        <row r="72">
          <cell r="O72">
            <v>1577.4359999999999</v>
          </cell>
        </row>
        <row r="73">
          <cell r="O73">
            <v>562.78099999999995</v>
          </cell>
        </row>
        <row r="75">
          <cell r="O75">
            <v>46.454999999999998</v>
          </cell>
        </row>
        <row r="76">
          <cell r="O76">
            <v>95.778999999999996</v>
          </cell>
        </row>
        <row r="77">
          <cell r="O77">
            <v>2.8119999999999998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12" Type="http://schemas.openxmlformats.org/officeDocument/2006/relationships/revisionLog" Target="revisionLog1.xml"/><Relationship Id="rId11" Type="http://schemas.openxmlformats.org/officeDocument/2006/relationships/revisionLog" Target="revisionLog7.xml"/><Relationship Id="rId10" Type="http://schemas.openxmlformats.org/officeDocument/2006/relationships/revisionLog" Target="revisionLog4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7CF8CA6-9842-49F7-881B-D5A64578B672}" diskRevisions="1" revisionId="150" version="12">
  <header guid="{62191205-C434-43BF-B243-E821FA28F6F3}" dateTime="2016-11-18T14:06:45" maxSheetId="4" userName="Руслан" r:id="rId8" minRId="88" maxRId="111">
    <sheetIdMap count="3">
      <sheetId val="1"/>
      <sheetId val="2"/>
      <sheetId val="3"/>
    </sheetIdMap>
  </header>
  <header guid="{D597E5DE-0A19-4EC5-BC1F-B96F16C8FD0F}" dateTime="2016-12-15T10:37:09" maxSheetId="4" userName="Руслан" r:id="rId9" minRId="113" maxRId="141">
    <sheetIdMap count="3">
      <sheetId val="1"/>
      <sheetId val="2"/>
      <sheetId val="3"/>
    </sheetIdMap>
  </header>
  <header guid="{62FD24CB-F1D2-40B8-A28F-EA8D43B6CD7D}" dateTime="2016-12-15T10:44:01" maxSheetId="4" userName="Руслан" r:id="rId10" minRId="143" maxRId="146">
    <sheetIdMap count="3">
      <sheetId val="1"/>
      <sheetId val="2"/>
      <sheetId val="3"/>
    </sheetIdMap>
  </header>
  <header guid="{8A454686-2C3A-478B-B1C4-7437B5E0BDB3}" dateTime="2016-12-15T10:45:18" maxSheetId="4" userName="Руслан" r:id="rId11" minRId="147" maxRId="148">
    <sheetIdMap count="3">
      <sheetId val="1"/>
      <sheetId val="2"/>
      <sheetId val="3"/>
    </sheetIdMap>
  </header>
  <header guid="{A7CF8CA6-9842-49F7-881B-D5A64578B672}" dateTime="2016-12-15T10:46:15" maxSheetId="4" userName="Руслан" r:id="rId1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" start="0" length="2147483647">
    <dxf>
      <font>
        <color rgb="FF0070C0"/>
      </font>
    </dxf>
  </rfmt>
  <rfmt sheetId="1" sqref="B10" start="0" length="2147483647">
    <dxf>
      <font>
        <color rgb="FF0070C0"/>
      </font>
    </dxf>
  </rfmt>
  <rfmt sheetId="1" sqref="B11" start="0" length="2147483647">
    <dxf>
      <font>
        <color rgb="FF0070C0"/>
      </font>
    </dxf>
  </rfmt>
  <rfmt sheetId="1" sqref="B12" start="0" length="2147483647">
    <dxf>
      <font>
        <color rgb="FF0070C0"/>
      </font>
    </dxf>
  </rfmt>
  <rfmt sheetId="1" sqref="B13" start="0" length="2147483647">
    <dxf>
      <font>
        <color rgb="FF0070C0"/>
      </font>
    </dxf>
  </rfmt>
  <rfmt sheetId="1" sqref="B14" start="0" length="2147483647">
    <dxf>
      <font>
        <color rgb="FF0070C0"/>
      </font>
    </dxf>
  </rfmt>
  <rfmt sheetId="1" sqref="B15" start="0" length="2147483647">
    <dxf>
      <font>
        <color rgb="FF0070C0"/>
      </font>
    </dxf>
  </rfmt>
  <rcc rId="88" sId="1">
    <oc r="D9">
      <f>'Z:\Департамент ОРЭ\РОЗНИЧНЫЙ Рынок\Актуальные объёмы\[Актуальные объёмы  2016 от_ДЛЯ РАБОТЫ.xlsx]Ижсталь'!$N$72</f>
    </oc>
    <nc r="D9">
      <f>'Z:\Департамент ОРЭ\РОЗНИЧНЫЙ Рынок\Актуальные объёмы\[Актуальные объёмы  2016 от_ДЛЯ РАБОТЫ.xlsx]Ижсталь'!$N$72</f>
    </nc>
  </rcc>
  <rcc rId="89" sId="1">
    <oc r="E9">
      <f>'Z:\Департамент ОРЭ\РОЗНИЧНЫЙ Рынок\Актуальные объёмы\[Актуальные объёмы  2016 от_ДЛЯ РАБОТЫ.xlsx]Ижсталь'!$N$71</f>
    </oc>
    <nc r="E9">
      <f>'Z:\Департамент ОРЭ\РОЗНИЧНЫЙ Рынок\Актуальные объёмы\[Актуальные объёмы  2016 от_ДЛЯ РАБОТЫ.xlsx]Ижсталь'!$N$71</f>
    </nc>
  </rcc>
  <rcc rId="90" sId="1">
    <oc r="G9">
      <f>'Z:\Департамент ОРЭ\РОЗНИЧНЫЙ Рынок\Актуальные объёмы\[Актуальные объёмы  2016 от_ДЛЯ РАБОТЫ.xlsx]Ижсталь'!$N$73</f>
    </oc>
    <nc r="G9">
      <f>'Z:\Департамент ОРЭ\РОЗНИЧНЫЙ Рынок\Актуальные объёмы\[Актуальные объёмы  2016 от_ДЛЯ РАБОТЫ.xlsx]Ижсталь'!$N$73</f>
    </nc>
  </rcc>
  <rcc rId="91" sId="1">
    <oc r="K9">
      <f>'Z:\Департамент ОРЭ\РОЗНИЧНЫЙ Рынок\Актуальные объёмы\[Актуальные объёмы  2016 от_ДЛЯ РАБОТЫ.xlsx]Ижсталь'!$N$77</f>
    </oc>
    <nc r="K9">
      <f>'Z:\Департамент ОРЭ\РОЗНИЧНЫЙ Рынок\Актуальные объёмы\[Актуальные объёмы  2016 от_ДЛЯ РАБОТЫ.xlsx]Ижсталь'!$N$77</f>
    </nc>
  </rcc>
  <rcc rId="92" sId="1">
    <oc r="E10">
      <f>'Z:\Департамент ОРЭ\РОЗНИЧНЫЙ Рынок\Актуальные объёмы\[Актуальные объёмы  2016 от_ДЛЯ РАБОТЫ.xlsx]ЮУНК'!$N$69</f>
    </oc>
    <nc r="E10">
      <f>'Z:\Департамент ОРЭ\РОЗНИЧНЫЙ Рынок\Актуальные объёмы\[Актуальные объёмы  2016 от_ДЛЯ РАБОТЫ.xlsx]ЮУНК'!$N$69</f>
    </nc>
  </rcc>
  <rcc rId="93" sId="1">
    <oc r="F10">
      <f>'Z:\Департамент ОРЭ\РОЗНИЧНЫЙ Рынок\Актуальные объёмы\[Актуальные объёмы  2016 от_ДЛЯ РАБОТЫ.xlsx]ЮУНК'!$N$70</f>
    </oc>
    <nc r="F10">
      <f>'Z:\Департамент ОРЭ\РОЗНИЧНЫЙ Рынок\Актуальные объёмы\[Актуальные объёмы  2016 от_ДЛЯ РАБОТЫ.xlsx]ЮУНК'!$N$70</f>
    </nc>
  </rcc>
  <rcc rId="94" sId="1">
    <oc r="L13">
      <f>'Z:\Департамент ОРЭ\РОЗНИЧНЫЙ Рынок\Актуальные объёмы\[Актуальные объёмы  2016 от_ДЛЯ РАБОТЫ.xlsx]БЗФ'!$N$73</f>
    </oc>
    <nc r="L13">
      <f>'Z:\Департамент ОРЭ\РОЗНИЧНЫЙ Рынок\Актуальные объёмы\[Актуальные объёмы  2016 от_ДЛЯ РАБОТЫ.xlsx]БЗФ'!$N$73</f>
    </nc>
  </rcc>
  <rcc rId="95" sId="1">
    <oc r="L14">
      <f>'Z:\Департамент ОРЭ\РОЗНИЧНЫЙ Рынок\Актуальные объёмы\[Актуальные объёмы  2016 от_ДЛЯ РАБОТЫ.xlsx]БМК'!$N$75</f>
    </oc>
    <nc r="L14">
      <f>'Z:\Департамент ОРЭ\РОЗНИЧНЫЙ Рынок\Актуальные объёмы\[Актуальные объёмы  2016 от_ДЛЯ РАБОТЫ.xlsx]БМК'!$N$75</f>
    </nc>
  </rcc>
  <rcc rId="96" sId="1">
    <oc r="E15">
      <f>'Z:\Департамент ОРЭ\РОЗНИЧНЫЙ Рынок\Актуальные объёмы\[Актуальные объёмы  2016 от_ДЛЯ РАБОТЫ.xlsx]Якутуголь'!$N$67</f>
    </oc>
    <nc r="E15">
      <f>'Z:\Департамент ОРЭ\РОЗНИЧНЫЙ Рынок\Актуальные объёмы\[Актуальные объёмы  2016 от_ДЛЯ РАБОТЫ.xlsx]Якутуголь'!$N$67</f>
    </nc>
  </rcc>
  <rcc rId="97" sId="1">
    <oc r="L15">
      <f>'Z:\Департамент ОРЭ\РОЗНИЧНЫЙ Рынок\Актуальные объёмы\[Актуальные объёмы  2016 от_ДЛЯ РАБОТЫ.xlsx]Якутуголь'!$N$72</f>
    </oc>
    <nc r="L15">
      <f>'Z:\Департамент ОРЭ\РОЗНИЧНЫЙ Рынок\Актуальные объёмы\[Актуальные объёмы  2016 от_ДЛЯ РАБОТЫ.xlsx]Якутуголь'!$N$72</f>
    </nc>
  </rcc>
  <rcc rId="98" sId="1">
    <oc r="E20">
      <f>'Z:\Департамент ОРЭ\РОЗНИЧНЫЙ Рынок\Актуальные объёмы\[Актуальные объёмы  2016 от_ДЛЯ РАБОТЫ.xlsx]УралКУЗ'!$N$69</f>
    </oc>
    <nc r="E20">
      <f>'Z:\Департамент ОРЭ\РОЗНИЧНЫЙ Рынок\Актуальные объёмы\[Актуальные объёмы  2016 от_ДЛЯ РАБОТЫ.xlsx]УралКУЗ'!$N$69</f>
    </nc>
  </rcc>
  <rcc rId="99" sId="1">
    <oc r="C21">
      <f>'Z:\Департамент ОРЭ\РОЗНИЧНЫЙ Рынок\Актуальные объёмы\[Актуальные объёмы  2016 от_ДЛЯ РАБОТЫ.xlsx]ЧМК'!$N$69</f>
    </oc>
    <nc r="C21">
      <f>'Z:\Департамент ОРЭ\РОЗНИЧНЫЙ Рынок\Актуальные объёмы\[Актуальные объёмы  2016 от_ДЛЯ РАБОТЫ.xlsx]ЧМК'!$N$69</f>
    </nc>
  </rcc>
  <rcc rId="100" sId="1">
    <oc r="D21">
      <f>'Z:\Департамент ОРЭ\РОЗНИЧНЫЙ Рынок\Актуальные объёмы\[Актуальные объёмы  2016 от_ДЛЯ РАБОТЫ.xlsx]ЧМК'!$N$70</f>
    </oc>
    <nc r="D21">
      <f>'Z:\Департамент ОРЭ\РОЗНИЧНЫЙ Рынок\Актуальные объёмы\[Актуальные объёмы  2016 от_ДЛЯ РАБОТЫ.xlsx]ЧМК'!$N$70</f>
    </nc>
  </rcc>
  <rcc rId="101" sId="1">
    <oc r="E21">
      <f>'Z:\Департамент ОРЭ\РОЗНИЧНЫЙ Рынок\Актуальные объёмы\[Актуальные объёмы  2016 от_ДЛЯ РАБОТЫ.xlsx]ЧМК'!$N$68+'Z:\Департамент ОРЭ\РОЗНИЧНЫЙ Рынок\Актуальные объёмы\[Актуальные объёмы  2016 от_ДЛЯ РАБОТЫ.xlsx]ЧМК'!$N$72</f>
    </oc>
    <nc r="E21">
      <f>'Z:\Департамент ОРЭ\РОЗНИЧНЫЙ Рынок\Актуальные объёмы\[Актуальные объёмы  2016 от_ДЛЯ РАБОТЫ.xlsx]ЧМК'!$N$68+'Z:\Департамент ОРЭ\РОЗНИЧНЫЙ Рынок\Актуальные объёмы\[Актуальные объёмы  2016 от_ДЛЯ РАБОТЫ.xlsx]ЧМК'!$N$72</f>
    </nc>
  </rcc>
  <rcc rId="102" sId="1">
    <oc r="F21">
      <f>'Z:\Департамент ОРЭ\РОЗНИЧНЫЙ Рынок\Актуальные объёмы\[Актуальные объёмы  2016 от_ДЛЯ РАБОТЫ.xlsx]ЧМК'!$N$73</f>
    </oc>
    <nc r="F21">
      <f>'Z:\Департамент ОРЭ\РОЗНИЧНЫЙ Рынок\Актуальные объёмы\[Актуальные объёмы  2016 от_ДЛЯ РАБОТЫ.xlsx]ЧМК'!$N$73</f>
    </nc>
  </rcc>
  <rcc rId="103" sId="1">
    <oc r="J21">
      <f>'Z:\Департамент ОРЭ\РОЗНИЧНЫЙ Рынок\Актуальные объёмы\[Актуальные объёмы  2016 от_ДЛЯ РАБОТЫ.xlsx]ЧМК'!$N$76</f>
    </oc>
    <nc r="J21">
      <f>'Z:\Департамент ОРЭ\РОЗНИЧНЫЙ Рынок\Актуальные объёмы\[Актуальные объёмы  2016 от_ДЛЯ РАБОТЫ.xlsx]ЧМК'!$N$76</f>
    </nc>
  </rcc>
  <rcc rId="104" sId="1">
    <oc r="K21">
      <f>'Z:\Департамент ОРЭ\РОЗНИЧНЫЙ Рынок\Актуальные объёмы\[Актуальные объёмы  2016 от_ДЛЯ РАБОТЫ.xlsx]ЧМК'!$N$77</f>
    </oc>
    <nc r="K21">
      <f>'Z:\Департамент ОРЭ\РОЗНИЧНЫЙ Рынок\Актуальные объёмы\[Актуальные объёмы  2016 от_ДЛЯ РАБОТЫ.xlsx]ЧМК'!$N$77</f>
    </nc>
  </rcc>
  <rcc rId="105" sId="1">
    <oc r="L21">
      <f>'Z:\Департамент ОРЭ\РОЗНИЧНЫЙ Рынок\Актуальные объёмы\[Актуальные объёмы  2016 от_ДЛЯ РАБОТЫ.xlsx]ЧМК'!$N$75</f>
    </oc>
    <nc r="L21">
      <f>'Z:\Департамент ОРЭ\РОЗНИЧНЫЙ Рынок\Актуальные объёмы\[Актуальные объёмы  2016 от_ДЛЯ РАБОТЫ.xlsx]ЧМК'!$N$75</f>
    </nc>
  </rcc>
  <rcc rId="106" sId="1">
    <oc r="E18">
      <v>28402.834999999999</v>
    </oc>
    <nc r="E18">
      <f>'Z:\Департамент ОРЭ\РОЗНИЧНЫЙ Рынок\Актуальные объёмы\[Актуальные объёмы  2016 от_ДЛЯ РАБОТЫ.xlsx]Ижсталь'!$N$96</f>
    </nc>
  </rcc>
  <rcc rId="107" sId="1" numFmtId="4">
    <oc r="G18">
      <v>1100.3000000000004</v>
    </oc>
    <nc r="G18">
      <f>'Z:\Департамент ОРЭ\РОЗНИЧНЫЙ Рынок\Актуальные объёмы\[Актуальные объёмы  2016 от_ДЛЯ РАБОТЫ.xlsx]Ижсталь'!$N$98</f>
    </nc>
  </rcc>
  <rcc rId="108" sId="1" numFmtId="4">
    <oc r="H18">
      <v>100.059</v>
    </oc>
    <nc r="H18">
      <f>'Z:\Департамент ОРЭ\РОЗНИЧНЫЙ Рынок\Актуальные объёмы\[Актуальные объёмы  2016 от_ДЛЯ РАБОТЫ.xlsx]Ижсталь'!$N$99</f>
    </nc>
  </rcc>
  <rfmt sheetId="1" sqref="B18" start="0" length="2147483647">
    <dxf>
      <font>
        <color rgb="FF0070C0"/>
      </font>
    </dxf>
  </rfmt>
  <rcc rId="109" sId="1">
    <oc r="E17">
      <v>18262.654999999999</v>
    </oc>
    <nc r="E17">
      <f>'Z:\Департамент ОРЭ\РОЗНИЧНЫЙ Рынок\Актуальные объёмы\[Актуальные объёмы  2016 от_ДЛЯ РАБОТЫ.xlsx]Междуреч'!$N$64</f>
    </nc>
  </rcc>
  <rcc rId="110" sId="1">
    <oc r="F17">
      <v>18188.098000000002</v>
    </oc>
    <nc r="F17">
      <f>'Z:\Департамент ОРЭ\РОЗНИЧНЫЙ Рынок\Актуальные объёмы\[Актуальные объёмы  2016 от_ДЛЯ РАБОТЫ.xlsx]Междуреч'!$N$65</f>
    </nc>
  </rcc>
  <rcc rId="111" sId="1">
    <oc r="G17">
      <v>13129.261000000002</v>
    </oc>
    <nc r="G17">
      <f>'Z:\Департамент ОРЭ\РОЗНИЧНЫЙ Рынок\Актуальные объёмы\[Актуальные объёмы  2016 от_ДЛЯ РАБОТЫ.xlsx]Междуреч'!$N$66</f>
    </nc>
  </rcc>
  <rfmt sheetId="1" sqref="B17" start="0" length="2147483647">
    <dxf>
      <font>
        <color rgb="FF0070C0"/>
      </font>
    </dxf>
  </rfmt>
  <rfmt sheetId="1" sqref="B20" start="0" length="2147483647">
    <dxf>
      <font>
        <color rgb="FF0070C0"/>
      </font>
    </dxf>
  </rfmt>
  <rfmt sheetId="1" sqref="B21" start="0" length="2147483647">
    <dxf>
      <font>
        <color rgb="FF0070C0"/>
      </font>
    </dxf>
  </rfmt>
  <rfmt sheetId="1" sqref="B19" start="0" length="2147483647">
    <dxf>
      <font>
        <color rgb="FF0070C0"/>
      </font>
    </dxf>
  </rfmt>
  <rfmt sheetId="1" sqref="B16" start="0" length="2147483647">
    <dxf>
      <font>
        <color rgb="FF0070C0"/>
      </font>
    </dxf>
  </rfmt>
  <rfmt sheetId="1" sqref="I21" start="0" length="2147483647">
    <dxf>
      <font>
        <color rgb="FF0070C0"/>
      </font>
    </dxf>
  </rfmt>
  <rfmt sheetId="1" sqref="I19" start="0" length="2147483647">
    <dxf>
      <font>
        <color rgb="FF0070C0"/>
      </font>
    </dxf>
  </rfmt>
  <rfmt sheetId="1" sqref="I15" start="0" length="2147483647">
    <dxf>
      <font>
        <color rgb="FF0070C0"/>
      </font>
    </dxf>
  </rfmt>
  <rfmt sheetId="1" sqref="I14" start="0" length="2147483647">
    <dxf>
      <font>
        <color rgb="FF0070C0"/>
      </font>
    </dxf>
  </rfmt>
  <rfmt sheetId="1" sqref="I13" start="0" length="2147483647">
    <dxf>
      <font>
        <color rgb="FF0070C0"/>
      </font>
    </dxf>
  </rfmt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" sId="1">
    <oc r="A4" t="inlineStr">
      <is>
        <t>Полезный отпуск электроэнергии и мощности по тарифным группам в разрезе территориальных сетевых организаций за период   октябрь  2016г</t>
      </is>
    </oc>
    <nc r="A4" t="inlineStr">
      <is>
        <t>Полезный отпуск электроэнергии и мощности по тарифным группам в разрезе территориальных сетевых организаций за период   yjz,hm  2016г</t>
      </is>
    </nc>
  </rcc>
  <rcc rId="114" sId="1">
    <oc r="D9">
      <f>'Z:\Департамент ОРЭ\РОЗНИЧНЫЙ Рынок\Актуальные объёмы\[Актуальные объёмы  2016 от_ДЛЯ РАБОТЫ.xlsx]Ижсталь'!$N$72</f>
    </oc>
    <nc r="D9">
      <f>'Z:\Департамент ОРЭ\РОЗНИЧНЫЙ Рынок\Актуальные объёмы\АО_2016\[Актуальные объёмы  2016 от_ДЛЯ РАБОТЫ.xlsx]Ижсталь'!$O$72</f>
    </nc>
  </rcc>
  <rcc rId="115" sId="1">
    <oc r="E9">
      <f>'Z:\Департамент ОРЭ\РОЗНИЧНЫЙ Рынок\Актуальные объёмы\[Актуальные объёмы  2016 от_ДЛЯ РАБОТЫ.xlsx]Ижсталь'!$N$71</f>
    </oc>
    <nc r="E9">
      <f>'Z:\Департамент ОРЭ\РОЗНИЧНЫЙ Рынок\Актуальные объёмы\АО_2016\[Актуальные объёмы  2016 от_ДЛЯ РАБОТЫ.xlsx]Ижсталь'!$O$71</f>
    </nc>
  </rcc>
  <rcc rId="116" sId="1">
    <oc r="G9">
      <f>'Z:\Департамент ОРЭ\РОЗНИЧНЫЙ Рынок\Актуальные объёмы\[Актуальные объёмы  2016 от_ДЛЯ РАБОТЫ.xlsx]Ижсталь'!$N$73</f>
    </oc>
    <nc r="G9">
      <f>'Z:\Департамент ОРЭ\РОЗНИЧНЫЙ Рынок\Актуальные объёмы\АО_2016\[Актуальные объёмы  2016 от_ДЛЯ РАБОТЫ.xlsx]Ижсталь'!$O$73</f>
    </nc>
  </rcc>
  <rcc rId="117" sId="1">
    <oc r="K9">
      <f>'Z:\Департамент ОРЭ\РОЗНИЧНЫЙ Рынок\Актуальные объёмы\[Актуальные объёмы  2016 от_ДЛЯ РАБОТЫ.xlsx]Ижсталь'!$N$77</f>
    </oc>
    <nc r="K9">
      <f>'Z:\Департамент ОРЭ\РОЗНИЧНЫЙ Рынок\Актуальные объёмы\АО_2016\[Актуальные объёмы  2016 от_ДЛЯ РАБОТЫ.xlsx]Ижсталь'!$O$77</f>
    </nc>
  </rcc>
  <rcc rId="118" sId="1">
    <oc r="E10">
      <f>'Z:\Департамент ОРЭ\РОЗНИЧНЫЙ Рынок\Актуальные объёмы\[Актуальные объёмы  2016 от_ДЛЯ РАБОТЫ.xlsx]ЮУНК'!$N$69</f>
    </oc>
    <nc r="E10">
      <f>'Z:\Департамент ОРЭ\РОЗНИЧНЫЙ Рынок\Актуальные объёмы\АО_2016\[Актуальные объёмы  2016 от_ДЛЯ РАБОТЫ.xlsx]ЮУНК'!$O$69</f>
    </nc>
  </rcc>
  <rcc rId="119" sId="1">
    <oc r="F10">
      <f>'Z:\Департамент ОРЭ\РОЗНИЧНЫЙ Рынок\Актуальные объёмы\[Актуальные объёмы  2016 от_ДЛЯ РАБОТЫ.xlsx]ЮУНК'!$N$70</f>
    </oc>
    <nc r="F10">
      <f>'Z:\Департамент ОРЭ\РОЗНИЧНЫЙ Рынок\Актуальные объёмы\АО_2016\[Актуальные объёмы  2016 от_ДЛЯ РАБОТЫ.xlsx]ЮУНК'!$O$70</f>
    </nc>
  </rcc>
  <rcc rId="120" sId="1">
    <oc r="G11">
      <f>'Z:\Департамент ОРЭ\РОЗНИЧНЫЙ Рынок\Актуальные объёмы\Планирование\Оперфакт\2016\[ОФ_10_Октябрь.xlsm]УП'!$G$12/1000</f>
    </oc>
    <nc r="G11">
      <f>'Z:\Департамент ОРЭ\РОЗНИЧНЫЙ Рынок\Актуальные объёмы\АО_2016\[Актуальные объёмы  2016 от_ДЛЯ РАБОТЫ.xlsx]Междуреч'!$O$97</f>
    </nc>
  </rcc>
  <rcc rId="121" sId="1">
    <oc r="E12">
      <f>'Z:\Департамент ОРЭ\РОЗНИЧНЫЙ Рынок\Актуальные объёмы\Планирование\Оперфакт\2016\[ОФ_10_Октябрь.xlsm]УП'!$G$14/1000</f>
    </oc>
    <nc r="E12">
      <f>'Z:\Департамент ОРЭ\РОЗНИЧНЫЙ Рынок\Актуальные объёмы\АО_2016\[Актуальные объёмы  2016 от_ДЛЯ РАБОТЫ.xlsx]Междуреч'!$O$109</f>
    </nc>
  </rcc>
  <rcc rId="122" sId="1">
    <oc r="E13">
      <f>'Z:\Департамент ОРЭ\РОЗНИЧНЫЙ Рынок\Актуальные объёмы\Планирование\Оперфакт\2016\[ОФ_10_Октябрь.xlsm]УП'!$G$15/1000</f>
    </oc>
    <nc r="E13">
      <f>'Z:\Департамент ОРЭ\РОЗНИЧНЫЙ Рынок\Актуальные объёмы\АО_2016\[Актуальные объёмы  2016 от_ДЛЯ РАБОТЫ.xlsx]БЗФ'!$O$67</f>
    </nc>
  </rcc>
  <rcc rId="123" sId="1">
    <oc r="E14">
      <f>'Z:\Департамент ОРЭ\РОЗНИЧНЫЙ Рынок\Актуальные объёмы\Планирование\Оперфакт\2016\[ОФ_10_Октябрь.xlsm]УП'!$G$16/1000</f>
    </oc>
    <nc r="E14">
      <f>'Z:\Департамент ОРЭ\РОЗНИЧНЫЙ Рынок\Актуальные объёмы\АО_2016\[Актуальные объёмы  2016 от_ДЛЯ РАБОТЫ.xlsx]БМК'!$O$69</f>
    </nc>
  </rcc>
  <rcc rId="124" sId="1">
    <oc r="E15">
      <f>'Z:\Департамент ОРЭ\РОЗНИЧНЫЙ Рынок\Актуальные объёмы\[Актуальные объёмы  2016 от_ДЛЯ РАБОТЫ.xlsx]Якутуголь'!$N$67</f>
    </oc>
    <nc r="E15">
      <f>'Z:\Департамент ОРЭ\РОЗНИЧНЫЙ Рынок\Актуальные объёмы\АО_2016\[Актуальные объёмы  2016 от_ДЛЯ РАБОТЫ.xlsx]Якутуголь'!$O$66</f>
    </nc>
  </rcc>
  <rcc rId="125" sId="1">
    <oc r="E17">
      <f>'Z:\Департамент ОРЭ\РОЗНИЧНЫЙ Рынок\Актуальные объёмы\[Актуальные объёмы  2016 от_ДЛЯ РАБОТЫ.xlsx]Междуреч'!$N$64</f>
    </oc>
    <nc r="E17">
      <f>'Z:\Департамент ОРЭ\РОЗНИЧНЫЙ Рынок\Актуальные объёмы\АО_2016\[Актуальные объёмы  2016 от_ДЛЯ РАБОТЫ.xlsx]Междуреч'!$O$79</f>
    </nc>
  </rcc>
  <rcc rId="126" sId="1">
    <oc r="F17">
      <f>'Z:\Департамент ОРЭ\РОЗНИЧНЫЙ Рынок\Актуальные объёмы\[Актуальные объёмы  2016 от_ДЛЯ РАБОТЫ.xlsx]Междуреч'!$N$65</f>
    </oc>
    <nc r="F17">
      <f>'Z:\Департамент ОРЭ\РОЗНИЧНЫЙ Рынок\Актуальные объёмы\АО_2016\[Актуальные объёмы  2016 от_ДЛЯ РАБОТЫ.xlsx]Междуреч'!$O$80</f>
    </nc>
  </rcc>
  <rcc rId="127" sId="1">
    <oc r="G17">
      <f>'Z:\Департамент ОРЭ\РОЗНИЧНЫЙ Рынок\Актуальные объёмы\[Актуальные объёмы  2016 от_ДЛЯ РАБОТЫ.xlsx]Междуреч'!$N$66</f>
    </oc>
    <nc r="G17">
      <f>'Z:\Департамент ОРЭ\РОЗНИЧНЫЙ Рынок\Актуальные объёмы\АО_2016\[Актуальные объёмы  2016 от_ДЛЯ РАБОТЫ.xlsx]Междуреч'!$O$81</f>
    </nc>
  </rcc>
  <rcc rId="128" sId="1">
    <oc r="E18">
      <f>'Z:\Департамент ОРЭ\РОЗНИЧНЫЙ Рынок\Актуальные объёмы\[Актуальные объёмы  2016 от_ДЛЯ РАБОТЫ.xlsx]Ижсталь'!$N$96</f>
    </oc>
    <nc r="E18">
      <f>'Z:\Департамент ОРЭ\РОЗНИЧНЫЙ Рынок\Актуальные объёмы\АО_2016\[Актуальные объёмы  2016 от_ДЛЯ РАБОТЫ.xlsx]Ижсталь'!$O$96</f>
    </nc>
  </rcc>
  <rcc rId="129" sId="1">
    <oc r="G18">
      <f>'Z:\Департамент ОРЭ\РОЗНИЧНЫЙ Рынок\Актуальные объёмы\[Актуальные объёмы  2016 от_ДЛЯ РАБОТЫ.xlsx]Ижсталь'!$N$98</f>
    </oc>
    <nc r="G18">
      <f>'Z:\Департамент ОРЭ\РОЗНИЧНЫЙ Рынок\Актуальные объёмы\АО_2016\[Актуальные объёмы  2016 от_ДЛЯ РАБОТЫ.xlsx]Ижсталь'!$O$98</f>
    </nc>
  </rcc>
  <rcc rId="130" sId="1">
    <oc r="H18">
      <f>'Z:\Департамент ОРЭ\РОЗНИЧНЫЙ Рынок\Актуальные объёмы\[Актуальные объёмы  2016 от_ДЛЯ РАБОТЫ.xlsx]Ижсталь'!$N$99</f>
    </oc>
    <nc r="H18">
      <f>'Z:\Департамент ОРЭ\РОЗНИЧНЫЙ Рынок\Актуальные объёмы\АО_2016\[Актуальные объёмы  2016 от_ДЛЯ РАБОТЫ.xlsx]Ижсталь'!$O$99</f>
    </nc>
  </rcc>
  <rcc rId="131" sId="1">
    <oc r="C21">
      <f>'Z:\Департамент ОРЭ\РОЗНИЧНЫЙ Рынок\Актуальные объёмы\[Актуальные объёмы  2016 от_ДЛЯ РАБОТЫ.xlsx]ЧМК'!$N$69</f>
    </oc>
    <nc r="C21">
      <f>'Z:\Департамент ОРЭ\РОЗНИЧНЫЙ Рынок\Актуальные объёмы\АО_2016\[Актуальные объёмы  2016 от_ДЛЯ РАБОТЫ.xlsx]ЧМК'!$O$69</f>
    </nc>
  </rcc>
  <rcc rId="132" sId="1">
    <oc r="D21">
      <f>'Z:\Департамент ОРЭ\РОЗНИЧНЫЙ Рынок\Актуальные объёмы\[Актуальные объёмы  2016 от_ДЛЯ РАБОТЫ.xlsx]ЧМК'!$N$70</f>
    </oc>
    <nc r="D21">
      <f>'Z:\Департамент ОРЭ\РОЗНИЧНЫЙ Рынок\Актуальные объёмы\АО_2016\[Актуальные объёмы  2016 от_ДЛЯ РАБОТЫ.xlsx]ЧМК'!$O$70</f>
    </nc>
  </rcc>
  <rcc rId="133" sId="1">
    <oc r="F21">
      <f>'Z:\Департамент ОРЭ\РОЗНИЧНЫЙ Рынок\Актуальные объёмы\[Актуальные объёмы  2016 от_ДЛЯ РАБОТЫ.xlsx]ЧМК'!$N$73</f>
    </oc>
    <nc r="F21">
      <f>'Z:\Департамент ОРЭ\РОЗНИЧНЫЙ Рынок\Актуальные объёмы\АО_2016\[Актуальные объёмы  2016 от_ДЛЯ РАБОТЫ.xlsx]ЧМК'!$O$73</f>
    </nc>
  </rcc>
  <rcc rId="134" sId="1">
    <oc r="E21">
      <f>'Z:\Департамент ОРЭ\РОЗНИЧНЫЙ Рынок\Актуальные объёмы\[Актуальные объёмы  2016 от_ДЛЯ РАБОТЫ.xlsx]ЧМК'!$N$68+'Z:\Департамент ОРЭ\РОЗНИЧНЫЙ Рынок\Актуальные объёмы\[Актуальные объёмы  2016 от_ДЛЯ РАБОТЫ.xlsx]ЧМК'!$N$72</f>
    </oc>
    <nc r="E21">
      <f>'Z:\Департамент ОРЭ\РОЗНИЧНЫЙ Рынок\Актуальные объёмы\АО_2016\[Актуальные объёмы  2016 от_ДЛЯ РАБОТЫ.xlsx]ЧМК'!$O$68+'Z:\Департамент ОРЭ\РОЗНИЧНЫЙ Рынок\Актуальные объёмы\АО_2016\[Актуальные объёмы  2016 от_ДЛЯ РАБОТЫ.xlsx]ЧМК'!$O$72</f>
    </nc>
  </rcc>
  <rcc rId="135" sId="1">
    <oc r="E20">
      <f>'Z:\Департамент ОРЭ\РОЗНИЧНЫЙ Рынок\Актуальные объёмы\[Актуальные объёмы  2016 от_ДЛЯ РАБОТЫ.xlsx]УралКУЗ'!$N$69</f>
    </oc>
    <nc r="E20">
      <f>'Z:\Департамент ОРЭ\РОЗНИЧНЫЙ Рынок\Актуальные объёмы\АО_2016\[Актуальные объёмы  2016 от_ДЛЯ РАБОТЫ.xlsx]УралКУЗ'!$O$69</f>
    </nc>
  </rcc>
  <rcc rId="136" sId="1">
    <oc r="L13">
      <f>'Z:\Департамент ОРЭ\РОЗНИЧНЫЙ Рынок\Актуальные объёмы\[Актуальные объёмы  2016 от_ДЛЯ РАБОТЫ.xlsx]БЗФ'!$N$73</f>
    </oc>
    <nc r="L13">
      <f>'Z:\Департамент ОРЭ\РОЗНИЧНЫЙ Рынок\Актуальные объёмы\АО_2016\[Актуальные объёмы  2016 от_ДЛЯ РАБОТЫ.xlsx]БЗФ'!$O$73</f>
    </nc>
  </rcc>
  <rcc rId="137" sId="1">
    <oc r="L14">
      <f>'Z:\Департамент ОРЭ\РОЗНИЧНЫЙ Рынок\Актуальные объёмы\[Актуальные объёмы  2016 от_ДЛЯ РАБОТЫ.xlsx]БМК'!$N$75</f>
    </oc>
    <nc r="L14">
      <f>'Z:\Департамент ОРЭ\РОЗНИЧНЫЙ Рынок\Актуальные объёмы\АО_2016\[Актуальные объёмы  2016 от_ДЛЯ РАБОТЫ.xlsx]БМК'!$O$75</f>
    </nc>
  </rcc>
  <rcc rId="138" sId="1">
    <oc r="L15">
      <f>'Z:\Департамент ОРЭ\РОЗНИЧНЫЙ Рынок\Актуальные объёмы\[Актуальные объёмы  2016 от_ДЛЯ РАБОТЫ.xlsx]Якутуголь'!$N$72</f>
    </oc>
    <nc r="L15">
      <f>'Z:\Департамент ОРЭ\РОЗНИЧНЫЙ Рынок\Актуальные объёмы\АО_2016\[Актуальные объёмы  2016 от_ДЛЯ РАБОТЫ.xlsx]Якутуголь'!$O$72</f>
    </nc>
  </rcc>
  <rcc rId="139" sId="1">
    <oc r="J21">
      <f>'Z:\Департамент ОРЭ\РОЗНИЧНЫЙ Рынок\Актуальные объёмы\[Актуальные объёмы  2016 от_ДЛЯ РАБОТЫ.xlsx]ЧМК'!$N$76</f>
    </oc>
    <nc r="J21">
      <f>'Z:\Департамент ОРЭ\РОЗНИЧНЫЙ Рынок\Актуальные объёмы\АО_2016\[Актуальные объёмы  2016 от_ДЛЯ РАБОТЫ.xlsx]ЧМК'!$O$76</f>
    </nc>
  </rcc>
  <rcc rId="140" sId="1">
    <oc r="K21">
      <f>'Z:\Департамент ОРЭ\РОЗНИЧНЫЙ Рынок\Актуальные объёмы\[Актуальные объёмы  2016 от_ДЛЯ РАБОТЫ.xlsx]ЧМК'!$N$77</f>
    </oc>
    <nc r="K21">
      <f>'Z:\Департамент ОРЭ\РОЗНИЧНЫЙ Рынок\Актуальные объёмы\АО_2016\[Актуальные объёмы  2016 от_ДЛЯ РАБОТЫ.xlsx]ЧМК'!$O$77</f>
    </nc>
  </rcc>
  <rcc rId="141" sId="1">
    <oc r="L21">
      <f>'Z:\Департамент ОРЭ\РОЗНИЧНЫЙ Рынок\Актуальные объёмы\[Актуальные объёмы  2016 от_ДЛЯ РАБОТЫ.xlsx]ЧМК'!$N$75</f>
    </oc>
    <nc r="L21">
      <f>'Z:\Департамент ОРЭ\РОЗНИЧНЫЙ Рынок\Актуальные объёмы\АО_2016\[Актуальные объёмы  2016 от_ДЛЯ РАБОТЫ.xlsx]ЧМК'!$O$75</f>
    </nc>
  </rcc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B17">
      <f>SUM(C17:H17)</f>
    </oc>
    <nc r="B17">
      <f>SUM(C17:H17)</f>
    </nc>
  </rcc>
  <rcc rId="144" sId="1">
    <oc r="E17">
      <f>'Z:\Департамент ОРЭ\РОЗНИЧНЫЙ Рынок\Актуальные объёмы\АО_2016\[Актуальные объёмы  2016 от_ДЛЯ РАБОТЫ.xlsx]Междуреч'!$O$79</f>
    </oc>
    <nc r="E17">
      <f>'Z:\Департамент ОРЭ\РОЗНИЧНЫЙ Рынок\Актуальные объёмы\АО_2016\[Актуальные объёмы  2016 от_ДЛЯ РАБОТЫ.xlsx]Междуреч'!$O$64</f>
    </nc>
  </rcc>
  <rcc rId="145" sId="1">
    <oc r="F17">
      <f>'Z:\Департамент ОРЭ\РОЗНИЧНЫЙ Рынок\Актуальные объёмы\АО_2016\[Актуальные объёмы  2016 от_ДЛЯ РАБОТЫ.xlsx]Междуреч'!$O$80</f>
    </oc>
    <nc r="F17">
      <f>'Z:\Департамент ОРЭ\РОЗНИЧНЫЙ Рынок\Актуальные объёмы\АО_2016\[Актуальные объёмы  2016 от_ДЛЯ РАБОТЫ.xlsx]Междуреч'!$O$65</f>
    </nc>
  </rcc>
  <rcc rId="146" sId="1">
    <oc r="G17">
      <f>'Z:\Департамент ОРЭ\РОЗНИЧНЫЙ Рынок\Актуальные объёмы\АО_2016\[Актуальные объёмы  2016 от_ДЛЯ РАБОТЫ.xlsx]Междуреч'!$O$81</f>
    </oc>
    <nc r="G17">
      <f>'Z:\Департамент ОРЭ\РОЗНИЧНЫЙ Рынок\Актуальные объёмы\АО_2016\[Актуальные объёмы  2016 от_ДЛЯ РАБОТЫ.xlsx]Междуреч'!$O$66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" sId="1" odxf="1" dxf="1">
    <oc r="I9">
      <f>SUM(J9:O9)</f>
    </oc>
    <nc r="I9">
      <f>SUM(J9:O9)</f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8" sId="1">
    <oc r="A4" t="inlineStr">
      <is>
        <t>Полезный отпуск электроэнергии и мощности по тарифным группам в разрезе территориальных сетевых организаций за период   yjz,hm  2016г</t>
      </is>
    </oc>
    <nc r="A4" t="inlineStr">
      <is>
        <t>Полезный отпуск электроэнергии и мощности по тарифным группам в разрезе территориальных сетевых организаций за период   ноябрь  2016г</t>
      </is>
    </nc>
  </rcc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topLeftCell="A4" zoomScale="80" zoomScaleNormal="80" workbookViewId="0">
      <selection activeCell="I29" sqref="I29"/>
    </sheetView>
  </sheetViews>
  <sheetFormatPr defaultRowHeight="14.4" outlineLevelRow="1" x14ac:dyDescent="0.3"/>
  <cols>
    <col min="1" max="1" width="46" customWidth="1"/>
    <col min="2" max="2" width="16.33203125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40" t="s">
        <v>7</v>
      </c>
      <c r="B5" s="40"/>
      <c r="C5" s="40"/>
      <c r="D5" s="40"/>
      <c r="E5" s="40"/>
      <c r="F5" s="40"/>
      <c r="G5" s="40"/>
      <c r="H5" s="40"/>
      <c r="I5" s="40"/>
      <c r="J5" s="41"/>
      <c r="K5" s="41"/>
      <c r="L5" s="41"/>
      <c r="M5" s="41"/>
      <c r="N5" s="41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42" t="s">
        <v>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38" t="s">
        <v>6</v>
      </c>
      <c r="B7" s="36" t="s">
        <v>23</v>
      </c>
      <c r="C7" s="32" t="s">
        <v>25</v>
      </c>
      <c r="D7" s="33"/>
      <c r="E7" s="33"/>
      <c r="F7" s="33"/>
      <c r="G7" s="33"/>
      <c r="H7" s="34"/>
      <c r="I7" s="36" t="s">
        <v>24</v>
      </c>
      <c r="J7" s="32" t="s">
        <v>26</v>
      </c>
      <c r="K7" s="33"/>
      <c r="L7" s="33"/>
      <c r="M7" s="33"/>
      <c r="N7" s="33"/>
      <c r="O7" s="3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39"/>
      <c r="B8" s="37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37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29">
        <f>SUM(C9:H9)</f>
        <v>8772.5110000000004</v>
      </c>
      <c r="C9" s="18"/>
      <c r="D9" s="18">
        <f>[1]Ижсталь!$O$72</f>
        <v>8272.0660000000007</v>
      </c>
      <c r="E9" s="18">
        <f>[1]Ижсталь!$O$71</f>
        <v>402.166</v>
      </c>
      <c r="F9" s="18"/>
      <c r="G9" s="18">
        <f>[1]Ижсталь!$O$73</f>
        <v>98.278999999999996</v>
      </c>
      <c r="H9" s="18"/>
      <c r="I9" s="31">
        <f>SUM(J9:O9)</f>
        <v>13.839</v>
      </c>
      <c r="J9" s="18"/>
      <c r="K9" s="18">
        <f>[1]Ижсталь!$O$77</f>
        <v>13.839</v>
      </c>
      <c r="L9" s="18"/>
      <c r="M9" s="18"/>
      <c r="N9" s="18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17</v>
      </c>
      <c r="B10" s="29">
        <f t="shared" ref="B10:B15" si="0">SUM(C10:H10)</f>
        <v>1298.2539999999999</v>
      </c>
      <c r="C10" s="18"/>
      <c r="D10" s="18"/>
      <c r="E10" s="20">
        <f>[1]ЮУНК!$O$69</f>
        <v>604.755</v>
      </c>
      <c r="F10" s="18">
        <f>[1]ЮУНК!$O$70</f>
        <v>693.49900000000002</v>
      </c>
      <c r="G10" s="18"/>
      <c r="H10" s="18"/>
      <c r="I10" s="18">
        <f t="shared" ref="I10:I16" si="1">SUM(J10:O10)</f>
        <v>0</v>
      </c>
      <c r="J10" s="18"/>
      <c r="K10" s="18"/>
      <c r="L10" s="18"/>
      <c r="M10" s="18"/>
      <c r="N10" s="18"/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5.6" x14ac:dyDescent="0.3">
      <c r="A11" s="11" t="s">
        <v>18</v>
      </c>
      <c r="B11" s="30">
        <f t="shared" si="0"/>
        <v>82.143000000000001</v>
      </c>
      <c r="C11" s="21"/>
      <c r="D11" s="21"/>
      <c r="E11" s="21"/>
      <c r="F11" s="22"/>
      <c r="G11" s="21">
        <f>[1]Междуреч!$O$97</f>
        <v>82.143000000000001</v>
      </c>
      <c r="H11" s="23"/>
      <c r="I11" s="21">
        <f t="shared" si="1"/>
        <v>0</v>
      </c>
      <c r="J11" s="21"/>
      <c r="K11" s="21"/>
      <c r="L11" s="21"/>
      <c r="M11" s="21"/>
      <c r="N11" s="21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6" x14ac:dyDescent="0.3">
      <c r="A12" s="14" t="s">
        <v>19</v>
      </c>
      <c r="B12" s="30">
        <f t="shared" si="0"/>
        <v>2712.2649999999999</v>
      </c>
      <c r="C12" s="21"/>
      <c r="D12" s="21"/>
      <c r="E12" s="21">
        <f>[1]Междуреч!$O$109</f>
        <v>2712.2649999999999</v>
      </c>
      <c r="F12" s="21"/>
      <c r="G12" s="21"/>
      <c r="H12" s="21"/>
      <c r="I12" s="21">
        <f t="shared" si="1"/>
        <v>0</v>
      </c>
      <c r="J12" s="21"/>
      <c r="K12" s="21"/>
      <c r="L12" s="21"/>
      <c r="M12" s="21"/>
      <c r="N12" s="21"/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6" x14ac:dyDescent="0.3">
      <c r="A13" s="7" t="s">
        <v>20</v>
      </c>
      <c r="B13" s="29">
        <f t="shared" si="0"/>
        <v>64247.667000000001</v>
      </c>
      <c r="C13" s="18"/>
      <c r="D13" s="18"/>
      <c r="E13" s="18">
        <f>[1]БЗФ!$O$67</f>
        <v>64247.667000000001</v>
      </c>
      <c r="F13" s="18"/>
      <c r="G13" s="18"/>
      <c r="H13" s="18"/>
      <c r="I13" s="31">
        <f t="shared" si="1"/>
        <v>92.001000000000005</v>
      </c>
      <c r="J13" s="18"/>
      <c r="K13" s="18"/>
      <c r="L13" s="25">
        <f>[1]БЗФ!$O$73</f>
        <v>92.001000000000005</v>
      </c>
      <c r="M13" s="18"/>
      <c r="N13" s="18"/>
      <c r="O13" s="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21</v>
      </c>
      <c r="B14" s="29">
        <f t="shared" si="0"/>
        <v>27457.953000000001</v>
      </c>
      <c r="C14" s="18"/>
      <c r="D14" s="18"/>
      <c r="E14" s="18">
        <f>[1]БМК!$O$69</f>
        <v>27457.953000000001</v>
      </c>
      <c r="F14" s="18"/>
      <c r="G14" s="18"/>
      <c r="H14" s="18"/>
      <c r="I14" s="31">
        <f t="shared" si="1"/>
        <v>43.651000000000003</v>
      </c>
      <c r="J14" s="18"/>
      <c r="K14" s="18"/>
      <c r="L14" s="18">
        <f>[1]БМК!$O$75</f>
        <v>43.651000000000003</v>
      </c>
      <c r="M14" s="18"/>
      <c r="N14" s="18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22</v>
      </c>
      <c r="B15" s="29">
        <f t="shared" si="0"/>
        <v>25791.614000000001</v>
      </c>
      <c r="C15" s="18"/>
      <c r="D15" s="18"/>
      <c r="E15" s="18">
        <f>[1]Якутуголь!$O$66</f>
        <v>25791.614000000001</v>
      </c>
      <c r="F15" s="18"/>
      <c r="G15" s="18"/>
      <c r="H15" s="18"/>
      <c r="I15" s="31">
        <f t="shared" si="1"/>
        <v>37.277999999999999</v>
      </c>
      <c r="J15" s="18"/>
      <c r="K15" s="18"/>
      <c r="L15" s="18">
        <f>[1]Якутуголь!$O$72</f>
        <v>37.277999999999999</v>
      </c>
      <c r="M15" s="18"/>
      <c r="N15" s="18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6" t="s">
        <v>13</v>
      </c>
      <c r="B16" s="29">
        <f t="shared" ref="B16:B21" si="2">SUM(C16:H16)</f>
        <v>78789.751000000004</v>
      </c>
      <c r="C16" s="18">
        <f t="shared" ref="C16:H16" si="3">SUM(C17:C18)</f>
        <v>0</v>
      </c>
      <c r="D16" s="18">
        <f t="shared" si="3"/>
        <v>0</v>
      </c>
      <c r="E16" s="18">
        <f>SUM(E17:E18)</f>
        <v>50723.15</v>
      </c>
      <c r="F16" s="18">
        <f t="shared" si="3"/>
        <v>19463.381000000001</v>
      </c>
      <c r="G16" s="18">
        <f t="shared" si="3"/>
        <v>8436.6589999999997</v>
      </c>
      <c r="H16" s="18">
        <f t="shared" si="3"/>
        <v>166.56100000000001</v>
      </c>
      <c r="I16" s="18">
        <f t="shared" si="1"/>
        <v>0</v>
      </c>
      <c r="J16" s="18">
        <f t="shared" ref="J16:O16" si="4">SUM(J17:J18)</f>
        <v>0</v>
      </c>
      <c r="K16" s="18">
        <f t="shared" si="4"/>
        <v>0</v>
      </c>
      <c r="L16" s="18">
        <f t="shared" si="4"/>
        <v>0</v>
      </c>
      <c r="M16" s="18">
        <f t="shared" si="4"/>
        <v>0</v>
      </c>
      <c r="N16" s="18">
        <f t="shared" si="4"/>
        <v>0</v>
      </c>
      <c r="O16" s="19">
        <f t="shared" si="4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3" customFormat="1" ht="15.6" hidden="1" outlineLevel="1" x14ac:dyDescent="0.3">
      <c r="A17" s="15" t="s">
        <v>15</v>
      </c>
      <c r="B17" s="30">
        <f>SUM(C17:H17)</f>
        <v>52943.558000000005</v>
      </c>
      <c r="C17" s="21"/>
      <c r="D17" s="21"/>
      <c r="E17" s="21">
        <f>[1]Междуреч!$O$64</f>
        <v>26355.329000000002</v>
      </c>
      <c r="F17" s="21">
        <f>[1]Междуреч!$O$65</f>
        <v>19463.381000000001</v>
      </c>
      <c r="G17" s="21">
        <f>[1]Междуреч!$O$66</f>
        <v>7124.848</v>
      </c>
      <c r="H17" s="21"/>
      <c r="I17" s="21">
        <f>SUM(J17:O17)</f>
        <v>0</v>
      </c>
      <c r="J17" s="21"/>
      <c r="K17" s="21"/>
      <c r="L17" s="21"/>
      <c r="M17" s="21"/>
      <c r="N17" s="21"/>
      <c r="O17" s="2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6" hidden="1" outlineLevel="1" x14ac:dyDescent="0.3">
      <c r="A18" s="10" t="s">
        <v>14</v>
      </c>
      <c r="B18" s="29">
        <f t="shared" si="2"/>
        <v>25846.193000000003</v>
      </c>
      <c r="C18" s="18"/>
      <c r="D18" s="18"/>
      <c r="E18" s="18">
        <f>[1]Ижсталь!$O$96</f>
        <v>24367.821</v>
      </c>
      <c r="F18" s="18"/>
      <c r="G18" s="18">
        <f>[1]Ижсталь!$O$98</f>
        <v>1311.8109999999999</v>
      </c>
      <c r="H18" s="18">
        <f>[1]Ижсталь!$O$99</f>
        <v>166.56100000000001</v>
      </c>
      <c r="I18" s="18">
        <f>SUM(J18:O18)</f>
        <v>0</v>
      </c>
      <c r="J18" s="18"/>
      <c r="K18" s="18"/>
      <c r="L18" s="18"/>
      <c r="M18" s="18"/>
      <c r="N18" s="18"/>
      <c r="O18" s="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8" t="s">
        <v>10</v>
      </c>
      <c r="B19" s="29">
        <f t="shared" si="2"/>
        <v>97405.5</v>
      </c>
      <c r="C19" s="28">
        <f>SUM(C20:C21)</f>
        <v>56304.343000000001</v>
      </c>
      <c r="D19" s="18">
        <f t="shared" ref="D19:H19" si="5">SUM(D20:D21)</f>
        <v>1902.742</v>
      </c>
      <c r="E19" s="18">
        <f>E20+E21</f>
        <v>38635.633999999998</v>
      </c>
      <c r="F19" s="18">
        <f t="shared" si="5"/>
        <v>562.78099999999995</v>
      </c>
      <c r="G19" s="18">
        <f t="shared" si="5"/>
        <v>0</v>
      </c>
      <c r="H19" s="18">
        <f t="shared" si="5"/>
        <v>0</v>
      </c>
      <c r="I19" s="31">
        <f>SUM(J19:O19)</f>
        <v>145.04599999999999</v>
      </c>
      <c r="J19" s="18">
        <f t="shared" ref="J19:O19" si="6">SUM(J20:J21)</f>
        <v>95.778999999999996</v>
      </c>
      <c r="K19" s="18">
        <f t="shared" si="6"/>
        <v>2.8119999999999998</v>
      </c>
      <c r="L19" s="18">
        <f t="shared" si="6"/>
        <v>46.454999999999998</v>
      </c>
      <c r="M19" s="18">
        <f t="shared" si="6"/>
        <v>0</v>
      </c>
      <c r="N19" s="18">
        <f t="shared" si="6"/>
        <v>0</v>
      </c>
      <c r="O19" s="19">
        <f t="shared" si="6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399999999999999" hidden="1" customHeight="1" outlineLevel="1" collapsed="1" x14ac:dyDescent="0.3">
      <c r="A20" s="10" t="s">
        <v>12</v>
      </c>
      <c r="B20" s="29">
        <f t="shared" si="2"/>
        <v>4868.7920000000004</v>
      </c>
      <c r="C20" s="18"/>
      <c r="D20" s="18"/>
      <c r="E20" s="18">
        <f>[1]УралКУЗ!$O$69</f>
        <v>4868.7920000000004</v>
      </c>
      <c r="F20" s="18"/>
      <c r="G20" s="18"/>
      <c r="H20" s="18"/>
      <c r="I20" s="18">
        <f>SUM(J20:O20)</f>
        <v>0</v>
      </c>
      <c r="J20" s="18"/>
      <c r="K20" s="18"/>
      <c r="L20" s="18"/>
      <c r="M20" s="18"/>
      <c r="N20" s="18"/>
      <c r="O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hidden="1" customHeight="1" outlineLevel="1" x14ac:dyDescent="0.3">
      <c r="A21" s="10" t="s">
        <v>11</v>
      </c>
      <c r="B21" s="29">
        <f t="shared" si="2"/>
        <v>92536.707999999999</v>
      </c>
      <c r="C21" s="18">
        <f>[1]ЧМК!$O$69</f>
        <v>56304.343000000001</v>
      </c>
      <c r="D21" s="18">
        <f>[1]ЧМК!$O$70</f>
        <v>1902.742</v>
      </c>
      <c r="E21" s="18">
        <f>[1]ЧМК!$O$68+[1]ЧМК!$O$72</f>
        <v>33766.841999999997</v>
      </c>
      <c r="F21" s="18">
        <f>[1]ЧМК!$O$73</f>
        <v>562.78099999999995</v>
      </c>
      <c r="G21" s="18"/>
      <c r="H21" s="18"/>
      <c r="I21" s="31">
        <f>SUM(J21:O21)</f>
        <v>145.04599999999999</v>
      </c>
      <c r="J21" s="18">
        <f>[1]ЧМК!$O$76</f>
        <v>95.778999999999996</v>
      </c>
      <c r="K21" s="18">
        <f>[1]ЧМК!$O$77</f>
        <v>2.8119999999999998</v>
      </c>
      <c r="L21" s="18">
        <f>[1]ЧМК!$O$75</f>
        <v>46.454999999999998</v>
      </c>
      <c r="M21" s="18">
        <v>0</v>
      </c>
      <c r="N21" s="18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5" customHeight="1" collapsed="1" x14ac:dyDescent="0.3">
      <c r="A22" s="16" t="s">
        <v>5</v>
      </c>
      <c r="B22" s="26">
        <f>B9+B10+B11+B12+B13+B14+B15+B16+B19</f>
        <v>306557.658</v>
      </c>
      <c r="C22" s="18">
        <f t="shared" ref="C22:O22" si="7">SUM(C9:C19)</f>
        <v>56304.343000000001</v>
      </c>
      <c r="D22" s="18">
        <f t="shared" si="7"/>
        <v>10174.808000000001</v>
      </c>
      <c r="E22" s="18">
        <f t="shared" si="7"/>
        <v>261298.35399999999</v>
      </c>
      <c r="F22" s="18">
        <f t="shared" si="7"/>
        <v>40183.042000000001</v>
      </c>
      <c r="G22" s="18">
        <f t="shared" si="7"/>
        <v>17053.740000000002</v>
      </c>
      <c r="H22" s="18">
        <f t="shared" si="7"/>
        <v>333.12200000000001</v>
      </c>
      <c r="I22" s="18">
        <f t="shared" si="7"/>
        <v>331.815</v>
      </c>
      <c r="J22" s="18">
        <f t="shared" si="7"/>
        <v>95.778999999999996</v>
      </c>
      <c r="K22" s="18">
        <f t="shared" si="7"/>
        <v>16.651</v>
      </c>
      <c r="L22" s="18">
        <f t="shared" si="7"/>
        <v>219.38499999999999</v>
      </c>
      <c r="M22" s="18">
        <f t="shared" si="7"/>
        <v>0</v>
      </c>
      <c r="N22" s="18">
        <f t="shared" si="7"/>
        <v>0</v>
      </c>
      <c r="O22" s="18">
        <f t="shared" si="7"/>
        <v>0</v>
      </c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1"/>
      <c r="C23" s="17"/>
      <c r="D23" s="17"/>
      <c r="E23" s="17"/>
      <c r="F23" s="17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27"/>
      <c r="H25" s="1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27"/>
      <c r="F26" s="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80" hiddenRows="1" topLeftCell="A4">
      <selection activeCell="I29" sqref="I29"/>
      <pageMargins left="0.7" right="0.7" top="0.75" bottom="0.75" header="0.3" footer="0.3"/>
      <pageSetup paperSize="9" orientation="portrait" r:id="rId1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2016-12-15T05:46:15Z</dcterms:modified>
</cp:coreProperties>
</file>